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<sst xmlns="http://schemas.openxmlformats.org/spreadsheetml/2006/main" count="47" uniqueCount="37">
  <si>
    <t>FURNIZOR</t>
  </si>
  <si>
    <t xml:space="preserve">                                  Capacitatea tehnică ( 40% )</t>
  </si>
  <si>
    <t>Resursele umane ( 60% )</t>
  </si>
  <si>
    <t>Punctaj aparate</t>
  </si>
  <si>
    <t>Nr.max. proc./ora</t>
  </si>
  <si>
    <t>Punctaj calculat aparate</t>
  </si>
  <si>
    <t>Punctaj săli kineto</t>
  </si>
  <si>
    <t>Punctaj bazine hidroki</t>
  </si>
  <si>
    <t>Total punctaj cap. th.</t>
  </si>
  <si>
    <t>Punctaj  personal (m+As+K)</t>
  </si>
  <si>
    <t>Punctaj program lucru</t>
  </si>
  <si>
    <t>Total punctaj R.U.</t>
  </si>
  <si>
    <t>INRMFB -Pucioasa</t>
  </si>
  <si>
    <t>Spitalul Județean Târgoviște</t>
  </si>
  <si>
    <t>Spitalul Municipal Moreni</t>
  </si>
  <si>
    <t>Spitalul Orășenesc Pucioasa</t>
  </si>
  <si>
    <t>SC Almina Trading Târgoviște</t>
  </si>
  <si>
    <t>SC Valleriana Medics Consult</t>
  </si>
  <si>
    <t>TOTAL</t>
  </si>
  <si>
    <t>Suma aprobată pentru perioada aprilie  - decembrie 2015 .</t>
  </si>
  <si>
    <t>=</t>
  </si>
  <si>
    <t>lei</t>
  </si>
  <si>
    <t xml:space="preserve">pentru capacitatea tehnică 40%        = </t>
  </si>
  <si>
    <t xml:space="preserve">pentru resursele umane 60%             = </t>
  </si>
  <si>
    <t>Valoarea punctului pentru capacitatea tehnică:= 489600/1874,87=261,138 lei</t>
  </si>
  <si>
    <t>Valoarea punctului pentru R.U.: 734400/808,70=908,124</t>
  </si>
  <si>
    <t xml:space="preserve">                                                                                                                                  SUMELE CONTRACTATE CU FURNIZORII DE REABILITARE MEDICALA PE BAZA PUNCTAJELOR</t>
  </si>
  <si>
    <t xml:space="preserve">                                                RECALCULATE PENTRU PERIOADA APR -DEC 2015</t>
  </si>
  <si>
    <t>Suma pentru C.Th.</t>
  </si>
  <si>
    <t>Suma pentru R.U.</t>
  </si>
  <si>
    <t>Suma totală suplimentară</t>
  </si>
  <si>
    <t>Nedecont in trim.I</t>
  </si>
  <si>
    <t>Total sumă recontractată</t>
  </si>
  <si>
    <t>Contr apr 2015</t>
  </si>
  <si>
    <t>Contr mai - dec 2015</t>
  </si>
  <si>
    <t xml:space="preserve">                                                                                                                                               Punctajele furnizorilor de servicii de reabilitare medicala in urma evaluarii aparaturii la sediul furnizorilor </t>
  </si>
  <si>
    <t xml:space="preserve">                                in perioada aprilie -decembrie 2015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</si>
</sst>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</numFmts>
  <fonts count="6"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justify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6" xfId="0" applyFont="1" applyBorder="1" applyAlignment="1">
      <alignment/>
    </xf>
    <xf numFmtId="2" fontId="2" fillId="0" borderId="6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8" fontId="0" fillId="0" borderId="0" xfId="0" applyNumberFormat="1" applyAlignment="1">
      <alignment horizontal="left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 vertical="justify"/>
    </xf>
    <xf numFmtId="0" fontId="0" fillId="0" borderId="6" xfId="0" applyBorder="1" applyAlignment="1">
      <alignment vertical="justify"/>
    </xf>
    <xf numFmtId="0" fontId="0" fillId="0" borderId="6" xfId="0" applyBorder="1" applyAlignment="1">
      <alignment horizontal="center" vertical="justify"/>
    </xf>
    <xf numFmtId="4" fontId="0" fillId="0" borderId="6" xfId="0" applyNumberFormat="1" applyBorder="1" applyAlignment="1">
      <alignment/>
    </xf>
    <xf numFmtId="4" fontId="2" fillId="0" borderId="6" xfId="0" applyNumberFormat="1" applyFont="1" applyBorder="1" applyAlignment="1">
      <alignment/>
    </xf>
    <xf numFmtId="4" fontId="0" fillId="0" borderId="6" xfId="0" applyNumberFormat="1" applyBorder="1" applyAlignment="1">
      <alignment/>
    </xf>
    <xf numFmtId="0" fontId="0" fillId="0" borderId="0" xfId="0" applyFill="1" applyBorder="1" applyAlignment="1">
      <alignment/>
    </xf>
    <xf numFmtId="4" fontId="5" fillId="0" borderId="6" xfId="0" applyNumberFormat="1" applyFont="1" applyBorder="1" applyAlignment="1">
      <alignment/>
    </xf>
    <xf numFmtId="4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D7" sqref="D7"/>
    </sheetView>
  </sheetViews>
  <sheetFormatPr defaultColWidth="9.140625" defaultRowHeight="12.75"/>
  <cols>
    <col min="1" max="1" width="22.57421875" style="0" customWidth="1"/>
    <col min="2" max="2" width="7.421875" style="0" customWidth="1"/>
    <col min="3" max="3" width="7.140625" style="0" customWidth="1"/>
    <col min="4" max="4" width="16.57421875" style="0" customWidth="1"/>
    <col min="5" max="5" width="7.7109375" style="0" customWidth="1"/>
    <col min="6" max="6" width="7.421875" style="0" customWidth="1"/>
    <col min="7" max="7" width="12.28125" style="0" customWidth="1"/>
    <col min="10" max="10" width="6.140625" style="0" customWidth="1"/>
    <col min="11" max="11" width="12.8515625" style="0" customWidth="1"/>
    <col min="12" max="12" width="12.00390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 t="s">
        <v>35</v>
      </c>
      <c r="B2" s="2"/>
      <c r="C2" s="2"/>
      <c r="D2" s="2"/>
      <c r="E2" s="2"/>
      <c r="F2" s="2"/>
      <c r="G2" s="2"/>
      <c r="H2" s="2"/>
      <c r="I2" s="2"/>
      <c r="J2" s="2"/>
      <c r="K2" s="1"/>
      <c r="L2" s="1"/>
    </row>
    <row r="3" spans="1:12" ht="15.7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1"/>
      <c r="L3" s="1"/>
    </row>
    <row r="4" spans="1:12" ht="15">
      <c r="A4" s="3" t="s">
        <v>0</v>
      </c>
      <c r="B4" s="4" t="s">
        <v>1</v>
      </c>
      <c r="C4" s="5"/>
      <c r="D4" s="5"/>
      <c r="E4" s="5"/>
      <c r="F4" s="5"/>
      <c r="G4" s="6"/>
      <c r="H4" s="4" t="s">
        <v>2</v>
      </c>
      <c r="I4" s="5"/>
      <c r="J4" s="5"/>
      <c r="K4" s="6"/>
      <c r="L4" s="1"/>
    </row>
    <row r="5" spans="1:12" ht="63.75">
      <c r="A5" s="7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4</v>
      </c>
      <c r="J5" s="8" t="s">
        <v>10</v>
      </c>
      <c r="K5" s="8" t="s">
        <v>11</v>
      </c>
      <c r="L5" s="1"/>
    </row>
    <row r="6" spans="1:12" ht="15">
      <c r="A6" s="9" t="s">
        <v>12</v>
      </c>
      <c r="B6" s="10">
        <f>275+195</f>
        <v>470</v>
      </c>
      <c r="C6" s="10">
        <f>122</f>
        <v>122</v>
      </c>
      <c r="D6" s="11">
        <v>470</v>
      </c>
      <c r="E6" s="10">
        <v>60</v>
      </c>
      <c r="F6" s="10">
        <v>62</v>
      </c>
      <c r="G6" s="11">
        <f aca="true" t="shared" si="0" ref="G6:G11">D6+E6+F6</f>
        <v>592</v>
      </c>
      <c r="H6" s="12">
        <v>253</v>
      </c>
      <c r="I6" s="13">
        <v>210</v>
      </c>
      <c r="J6" s="10">
        <v>2</v>
      </c>
      <c r="K6" s="10">
        <f aca="true" t="shared" si="1" ref="K6:K11">H6+J6</f>
        <v>255</v>
      </c>
      <c r="L6" s="1"/>
    </row>
    <row r="7" spans="1:12" ht="12.75">
      <c r="A7" s="9" t="s">
        <v>13</v>
      </c>
      <c r="B7" s="10">
        <v>203</v>
      </c>
      <c r="C7" s="10">
        <v>71</v>
      </c>
      <c r="D7" s="11">
        <f>I7/C7*B7</f>
        <v>114.36619718309859</v>
      </c>
      <c r="E7" s="10">
        <v>70</v>
      </c>
      <c r="F7" s="10">
        <v>0</v>
      </c>
      <c r="G7" s="11">
        <f t="shared" si="0"/>
        <v>184.3661971830986</v>
      </c>
      <c r="H7" s="10">
        <v>75</v>
      </c>
      <c r="I7" s="10">
        <v>40</v>
      </c>
      <c r="J7" s="10">
        <v>5</v>
      </c>
      <c r="K7" s="10">
        <f t="shared" si="1"/>
        <v>80</v>
      </c>
      <c r="L7" s="1"/>
    </row>
    <row r="8" spans="1:12" ht="12.75">
      <c r="A8" s="9" t="s">
        <v>14</v>
      </c>
      <c r="B8" s="10">
        <v>165</v>
      </c>
      <c r="C8" s="10">
        <v>42</v>
      </c>
      <c r="D8" s="11">
        <v>165</v>
      </c>
      <c r="E8" s="10">
        <v>40</v>
      </c>
      <c r="F8" s="10">
        <v>0</v>
      </c>
      <c r="G8" s="11">
        <f t="shared" si="0"/>
        <v>205</v>
      </c>
      <c r="H8" s="10">
        <v>47.5</v>
      </c>
      <c r="I8" s="13">
        <v>50</v>
      </c>
      <c r="J8" s="10">
        <v>1</v>
      </c>
      <c r="K8" s="10">
        <f t="shared" si="1"/>
        <v>48.5</v>
      </c>
      <c r="L8" s="1"/>
    </row>
    <row r="9" spans="1:12" ht="12.75">
      <c r="A9" s="9" t="s">
        <v>15</v>
      </c>
      <c r="B9" s="10">
        <v>53</v>
      </c>
      <c r="C9" s="10">
        <v>24</v>
      </c>
      <c r="D9" s="11">
        <f>I9/C9*B9</f>
        <v>44.16666666666667</v>
      </c>
      <c r="E9" s="10">
        <v>40</v>
      </c>
      <c r="F9" s="10">
        <v>0</v>
      </c>
      <c r="G9" s="11">
        <f t="shared" si="0"/>
        <v>84.16666666666667</v>
      </c>
      <c r="H9" s="10">
        <v>12.2</v>
      </c>
      <c r="I9" s="13">
        <v>20</v>
      </c>
      <c r="J9" s="13">
        <v>1</v>
      </c>
      <c r="K9" s="10">
        <f t="shared" si="1"/>
        <v>13.2</v>
      </c>
      <c r="L9" s="1"/>
    </row>
    <row r="10" spans="1:12" ht="12.75">
      <c r="A10" s="9" t="s">
        <v>16</v>
      </c>
      <c r="B10" s="10">
        <v>123</v>
      </c>
      <c r="C10" s="10">
        <v>45</v>
      </c>
      <c r="D10" s="11">
        <f>I10/C10*B10</f>
        <v>109.33333333333333</v>
      </c>
      <c r="E10" s="10">
        <v>40</v>
      </c>
      <c r="F10" s="10">
        <v>0</v>
      </c>
      <c r="G10" s="11">
        <f t="shared" si="0"/>
        <v>149.33333333333331</v>
      </c>
      <c r="H10" s="10">
        <v>90</v>
      </c>
      <c r="I10" s="13">
        <v>40</v>
      </c>
      <c r="J10" s="10">
        <v>1</v>
      </c>
      <c r="K10" s="10">
        <f t="shared" si="1"/>
        <v>91</v>
      </c>
      <c r="L10" s="1"/>
    </row>
    <row r="11" spans="1:12" ht="15">
      <c r="A11" s="9" t="s">
        <v>17</v>
      </c>
      <c r="B11" s="10">
        <v>420</v>
      </c>
      <c r="C11" s="10">
        <v>142</v>
      </c>
      <c r="D11" s="11">
        <v>420</v>
      </c>
      <c r="E11" s="10">
        <v>180</v>
      </c>
      <c r="F11" s="10">
        <v>0</v>
      </c>
      <c r="G11" s="11">
        <f t="shared" si="0"/>
        <v>600</v>
      </c>
      <c r="H11" s="12">
        <v>316</v>
      </c>
      <c r="I11" s="13">
        <v>162</v>
      </c>
      <c r="J11" s="10">
        <v>5</v>
      </c>
      <c r="K11" s="10">
        <f t="shared" si="1"/>
        <v>321</v>
      </c>
      <c r="L11" s="1"/>
    </row>
    <row r="12" spans="1:12" ht="15">
      <c r="A12" s="14" t="s">
        <v>18</v>
      </c>
      <c r="B12" s="10"/>
      <c r="C12" s="10"/>
      <c r="D12" s="10"/>
      <c r="E12" s="10"/>
      <c r="F12" s="10"/>
      <c r="G12" s="15">
        <f>G6+G7+G8+G9+G10+G11</f>
        <v>1814.8661971830986</v>
      </c>
      <c r="H12" s="12"/>
      <c r="I12" s="12"/>
      <c r="J12" s="12"/>
      <c r="K12" s="12">
        <f>K6+K7+K8+K9+K10+K11</f>
        <v>808.7</v>
      </c>
      <c r="L12" s="1"/>
    </row>
    <row r="13" spans="1:12" ht="12.75">
      <c r="A13" s="1" t="s">
        <v>19</v>
      </c>
      <c r="B13" s="1"/>
      <c r="C13" s="1"/>
      <c r="D13" s="1"/>
      <c r="E13" s="1"/>
      <c r="F13" s="16" t="s">
        <v>20</v>
      </c>
      <c r="G13" s="17">
        <f>1104000+120000</f>
        <v>1224000</v>
      </c>
      <c r="H13" s="18" t="s">
        <v>21</v>
      </c>
      <c r="I13" s="1"/>
      <c r="J13" s="1"/>
      <c r="K13" s="1"/>
      <c r="L13" s="1"/>
    </row>
    <row r="14" spans="1:12" ht="12.75">
      <c r="A14" s="1"/>
      <c r="B14" s="1"/>
      <c r="C14" s="1" t="s">
        <v>22</v>
      </c>
      <c r="D14" s="1"/>
      <c r="E14" s="1"/>
      <c r="F14" s="1"/>
      <c r="G14" s="19">
        <f>0.4*G13</f>
        <v>489600</v>
      </c>
      <c r="H14" s="1" t="s">
        <v>21</v>
      </c>
      <c r="I14" s="1"/>
      <c r="J14" s="1"/>
      <c r="K14" s="1"/>
      <c r="L14" s="1"/>
    </row>
    <row r="15" spans="1:12" ht="12.75">
      <c r="A15" s="1"/>
      <c r="B15" s="1"/>
      <c r="C15" s="1" t="s">
        <v>23</v>
      </c>
      <c r="D15" s="1"/>
      <c r="E15" s="1"/>
      <c r="F15" s="1"/>
      <c r="G15" s="19">
        <f>0.6*G13</f>
        <v>734400</v>
      </c>
      <c r="H15" s="1" t="s">
        <v>21</v>
      </c>
      <c r="I15" s="1"/>
      <c r="J15" s="1"/>
      <c r="K15" s="1"/>
      <c r="L15" s="1"/>
    </row>
    <row r="16" spans="1:12" ht="12.75">
      <c r="A16" s="20" t="s">
        <v>24</v>
      </c>
      <c r="B16" s="20"/>
      <c r="C16" s="20"/>
      <c r="D16" s="20"/>
      <c r="E16" s="20"/>
      <c r="F16" s="20" t="s">
        <v>25</v>
      </c>
      <c r="G16" s="20"/>
      <c r="H16" s="20"/>
      <c r="I16" s="20"/>
      <c r="J16" s="20"/>
      <c r="K16" s="20"/>
      <c r="L16" s="1"/>
    </row>
    <row r="17" spans="1:12" ht="15">
      <c r="A17" s="21" t="s">
        <v>26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1"/>
    </row>
    <row r="18" spans="1:12" ht="15">
      <c r="A18" s="4" t="s">
        <v>27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22"/>
    </row>
    <row r="19" spans="1:12" ht="38.25" customHeight="1">
      <c r="A19" s="9"/>
      <c r="B19" s="35" t="s">
        <v>28</v>
      </c>
      <c r="C19" s="36"/>
      <c r="D19" s="35" t="s">
        <v>29</v>
      </c>
      <c r="E19" s="36"/>
      <c r="F19" s="37" t="s">
        <v>30</v>
      </c>
      <c r="G19" s="38"/>
      <c r="H19" s="24" t="s">
        <v>31</v>
      </c>
      <c r="I19" s="35" t="s">
        <v>32</v>
      </c>
      <c r="J19" s="36"/>
      <c r="K19" s="23" t="s">
        <v>33</v>
      </c>
      <c r="L19" s="25" t="s">
        <v>34</v>
      </c>
    </row>
    <row r="20" spans="1:12" ht="15">
      <c r="A20" s="9" t="s">
        <v>12</v>
      </c>
      <c r="B20" s="33">
        <f>G14/G12*G6</f>
        <v>159704.9966823302</v>
      </c>
      <c r="C20" s="34"/>
      <c r="D20" s="33">
        <f>G15/K12*K6</f>
        <v>231571.6582168913</v>
      </c>
      <c r="E20" s="34"/>
      <c r="F20" s="31">
        <f aca="true" t="shared" si="2" ref="F20:F25">B20+D20</f>
        <v>391276.6548992215</v>
      </c>
      <c r="G20" s="32"/>
      <c r="H20" s="26">
        <f>3.42</f>
        <v>3.42</v>
      </c>
      <c r="I20" s="33">
        <f aca="true" t="shared" si="3" ref="I20:I25">F20+H20</f>
        <v>391280.0748992215</v>
      </c>
      <c r="J20" s="34"/>
      <c r="K20" s="30">
        <v>39014</v>
      </c>
      <c r="L20" s="28">
        <f aca="true" t="shared" si="4" ref="L20:L25">I20-K20</f>
        <v>352266.0748992215</v>
      </c>
    </row>
    <row r="21" spans="1:12" ht="15">
      <c r="A21" s="9" t="s">
        <v>13</v>
      </c>
      <c r="B21" s="33">
        <f>G14/G12*G7</f>
        <v>49736.82923895371</v>
      </c>
      <c r="C21" s="34"/>
      <c r="D21" s="33">
        <f>G15/K12*K7</f>
        <v>72649.93198961295</v>
      </c>
      <c r="E21" s="34"/>
      <c r="F21" s="31">
        <f t="shared" si="2"/>
        <v>122386.76122856665</v>
      </c>
      <c r="G21" s="32"/>
      <c r="H21" s="26">
        <f>2+8+13.32</f>
        <v>23.32</v>
      </c>
      <c r="I21" s="33">
        <f t="shared" si="3"/>
        <v>122410.08122856666</v>
      </c>
      <c r="J21" s="34"/>
      <c r="K21" s="30">
        <v>11440</v>
      </c>
      <c r="L21" s="28">
        <f t="shared" si="4"/>
        <v>110970.08122856666</v>
      </c>
    </row>
    <row r="22" spans="1:12" ht="15">
      <c r="A22" s="9" t="s">
        <v>14</v>
      </c>
      <c r="B22" s="33">
        <f>G14/G12*G8</f>
        <v>55303.25054033394</v>
      </c>
      <c r="C22" s="34"/>
      <c r="D22" s="33">
        <f>G15/K12*K8</f>
        <v>44044.021268702854</v>
      </c>
      <c r="E22" s="34"/>
      <c r="F22" s="31">
        <f t="shared" si="2"/>
        <v>99347.27180903679</v>
      </c>
      <c r="G22" s="32"/>
      <c r="H22" s="26">
        <f>16.98</f>
        <v>16.98</v>
      </c>
      <c r="I22" s="33">
        <f t="shared" si="3"/>
        <v>99364.25180903678</v>
      </c>
      <c r="J22" s="34"/>
      <c r="K22" s="30">
        <v>6686</v>
      </c>
      <c r="L22" s="28">
        <f t="shared" si="4"/>
        <v>92678.25180903678</v>
      </c>
    </row>
    <row r="23" spans="1:12" ht="15">
      <c r="A23" s="9" t="s">
        <v>15</v>
      </c>
      <c r="B23" s="33">
        <f>G14/G12*G9</f>
        <v>22705.806116153366</v>
      </c>
      <c r="C23" s="34"/>
      <c r="D23" s="33">
        <f>G15/K12*K9</f>
        <v>11987.238778286137</v>
      </c>
      <c r="E23" s="34"/>
      <c r="F23" s="31">
        <f t="shared" si="2"/>
        <v>34693.0448944395</v>
      </c>
      <c r="G23" s="32"/>
      <c r="H23" s="26">
        <f>12+60+33.1</f>
        <v>105.1</v>
      </c>
      <c r="I23" s="33">
        <f t="shared" si="3"/>
        <v>34798.1448944395</v>
      </c>
      <c r="J23" s="34"/>
      <c r="K23" s="30">
        <v>3571</v>
      </c>
      <c r="L23" s="28">
        <f t="shared" si="4"/>
        <v>31227.1448944395</v>
      </c>
    </row>
    <row r="24" spans="1:12" ht="15">
      <c r="A24" s="9" t="s">
        <v>16</v>
      </c>
      <c r="B24" s="33">
        <f>G14/G12*G10</f>
        <v>40285.945109056265</v>
      </c>
      <c r="C24" s="34"/>
      <c r="D24" s="33">
        <f>G15/K12*K10</f>
        <v>82639.29763818473</v>
      </c>
      <c r="E24" s="34"/>
      <c r="F24" s="31">
        <f t="shared" si="2"/>
        <v>122925.24274724099</v>
      </c>
      <c r="G24" s="32"/>
      <c r="H24" s="26">
        <f>52+4+7.18</f>
        <v>63.18</v>
      </c>
      <c r="I24" s="33">
        <f t="shared" si="3"/>
        <v>122988.42274724098</v>
      </c>
      <c r="J24" s="34"/>
      <c r="K24" s="30">
        <v>10394</v>
      </c>
      <c r="L24" s="28">
        <f t="shared" si="4"/>
        <v>112594.42274724098</v>
      </c>
    </row>
    <row r="25" spans="1:12" ht="15">
      <c r="A25" s="9" t="s">
        <v>17</v>
      </c>
      <c r="B25" s="33">
        <f>G14/G12*G11</f>
        <v>161863.17231317252</v>
      </c>
      <c r="C25" s="34"/>
      <c r="D25" s="33">
        <f>G15/K12*K11</f>
        <v>291507.85210832197</v>
      </c>
      <c r="E25" s="34"/>
      <c r="F25" s="31">
        <f t="shared" si="2"/>
        <v>453371.02442149445</v>
      </c>
      <c r="G25" s="32"/>
      <c r="H25" s="26">
        <f>8+4+20</f>
        <v>32</v>
      </c>
      <c r="I25" s="33">
        <f t="shared" si="3"/>
        <v>453403.02442149445</v>
      </c>
      <c r="J25" s="34"/>
      <c r="K25" s="30">
        <v>48894</v>
      </c>
      <c r="L25" s="28">
        <f t="shared" si="4"/>
        <v>404509.02442149445</v>
      </c>
    </row>
    <row r="26" spans="1:12" ht="15">
      <c r="A26" s="14" t="s">
        <v>18</v>
      </c>
      <c r="B26" s="31">
        <f>B20+B21+B22+B23+B24+B25</f>
        <v>489600</v>
      </c>
      <c r="C26" s="32"/>
      <c r="D26" s="31">
        <f>D20+D21+D22+D23+D24+D25</f>
        <v>734400</v>
      </c>
      <c r="E26" s="32"/>
      <c r="F26" s="31">
        <f>F20+F21+F22+F23+F24+F25</f>
        <v>1224000</v>
      </c>
      <c r="G26" s="32"/>
      <c r="H26" s="27">
        <f>H20+H21+H22+H23+H24+H25</f>
        <v>244</v>
      </c>
      <c r="I26" s="31">
        <f>I20+I21+I22+I23+I24+I25</f>
        <v>1224244</v>
      </c>
      <c r="J26" s="32"/>
      <c r="K26" s="27">
        <v>120000</v>
      </c>
      <c r="L26" s="28">
        <v>1104244</v>
      </c>
    </row>
    <row r="27" spans="1:12" ht="12.75">
      <c r="A27" s="2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2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2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mergeCells count="32"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B22:C22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1996-10-14T23:33:28Z</dcterms:created>
  <dcterms:modified xsi:type="dcterms:W3CDTF">2018-05-18T08:31:36Z</dcterms:modified>
  <cp:category/>
  <cp:version/>
  <cp:contentType/>
  <cp:contentStatus/>
</cp:coreProperties>
</file>